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workbookProtection workbookAlgorithmName="SHA-512" workbookHashValue="vgTeHWArHm829Wye3rgjVYkos4C+RMNOlh0vUwxa5HMz6Op+OCzCqvR9pp7BvjzqbFo1PO6oEFU4h+BpB2qAsg==" workbookSaltValue="JU1bAc/28pqlmO4gm21Siw==" workbookSpinCount="100000" lockStructure="1"/>
  <bookViews>
    <workbookView windowHeight="17775" tabRatio="947" firstSheet="3" activeTab="3"/>
  </bookViews>
  <sheets>
    <sheet name="封面" sheetId="17" r:id="rId1"/>
    <sheet name="报价说明" sheetId="16" r:id="rId2"/>
    <sheet name="报价汇总表" sheetId="20" r:id="rId3"/>
    <sheet name="工程量清单" sheetId="18" r:id="rId4"/>
  </sheets>
  <definedNames>
    <definedName name="_xlnm.Print_Area" localSheetId="0">封面!$A$1:$J$13</definedName>
    <definedName name="_xlnm.Print_Area" localSheetId="3">工程量清单!$A$1:$G$40</definedName>
    <definedName name="_xlnm.Print_Area" localSheetId="2">报价汇总表!$A$1:$D$5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<sst xmlns="http://schemas.openxmlformats.org/spreadsheetml/2006/main" count="133" uniqueCount="63">
  <si>
    <t xml:space="preserve">工 程 量 清 单 </t>
  </si>
  <si>
    <t>招标编号：</t>
  </si>
  <si>
    <t xml:space="preserve">                                              </t>
  </si>
  <si>
    <t>工程名称：</t>
  </si>
  <si>
    <t>甬莞-莞佛高速公路常平至虎门段及虎门港支线一期改扩建工程、珠三角环线东莞至深圳高速公路塘厦至东城段及龙林支线改扩建工程路面施工全过程咨询服务项目</t>
  </si>
  <si>
    <t>招标人：</t>
  </si>
  <si>
    <t>东莞市路桥投资建设有限公司</t>
  </si>
  <si>
    <t>招标代理：</t>
  </si>
  <si>
    <t>广东洲际招标代理有限公司</t>
  </si>
  <si>
    <t>投标人：</t>
  </si>
  <si>
    <r>
      <rPr>
        <u/>
        <sz val="14"/>
        <color rgb="FF000000"/>
        <rFont val="宋体"/>
        <charset val="134"/>
      </rPr>
      <t xml:space="preserve">                      </t>
    </r>
    <r>
      <rPr>
        <sz val="14"/>
        <color rgb="FF000000"/>
        <rFont val="宋体"/>
        <charset val="134"/>
      </rPr>
      <t>（全称、企业数字证书电子签名）</t>
    </r>
  </si>
  <si>
    <r>
      <rPr>
        <sz val="14"/>
        <color rgb="FF000000"/>
        <rFont val="宋体"/>
        <charset val="134"/>
      </rPr>
      <t>投标人法定代表人或其授权代理人：</t>
    </r>
    <r>
      <rPr>
        <u/>
        <sz val="14"/>
        <color rgb="FF000000"/>
        <rFont val="宋体"/>
        <charset val="134"/>
      </rPr>
      <t xml:space="preserve">              </t>
    </r>
    <r>
      <rPr>
        <sz val="14"/>
        <color rgb="FF000000"/>
        <rFont val="宋体"/>
        <charset val="134"/>
      </rPr>
      <t>（全称、电子签名）</t>
    </r>
  </si>
  <si>
    <t>编制时间：</t>
  </si>
  <si>
    <r>
      <rPr>
        <u/>
        <sz val="14"/>
        <color rgb="FF000000"/>
        <rFont val="宋体"/>
        <charset val="134"/>
      </rPr>
      <t xml:space="preserve">     </t>
    </r>
    <r>
      <rPr>
        <sz val="14"/>
        <color rgb="FF000000"/>
        <rFont val="宋体"/>
        <charset val="134"/>
      </rPr>
      <t>年</t>
    </r>
    <r>
      <rPr>
        <u/>
        <sz val="14"/>
        <color rgb="FF000000"/>
        <rFont val="宋体"/>
        <charset val="134"/>
      </rPr>
      <t xml:space="preserve">    </t>
    </r>
    <r>
      <rPr>
        <sz val="14"/>
        <color rgb="FF000000"/>
        <rFont val="宋体"/>
        <charset val="134"/>
      </rPr>
      <t>月</t>
    </r>
    <r>
      <rPr>
        <u/>
        <sz val="14"/>
        <color rgb="FF000000"/>
        <rFont val="宋体"/>
        <charset val="134"/>
      </rPr>
      <t xml:space="preserve">    </t>
    </r>
    <r>
      <rPr>
        <sz val="14"/>
        <color rgb="FF000000"/>
        <rFont val="宋体"/>
        <charset val="134"/>
      </rPr>
      <t xml:space="preserve">日                                         </t>
    </r>
  </si>
  <si>
    <t>（一）报价说明</t>
  </si>
  <si>
    <r>
      <rPr>
        <b/>
        <sz val="16"/>
        <color theme="1"/>
        <rFont val="Times New Roman"/>
        <charset val="134"/>
      </rPr>
      <t>1</t>
    </r>
    <r>
      <rPr>
        <b/>
        <sz val="16"/>
        <color theme="1"/>
        <rFont val="宋体"/>
        <charset val="134"/>
      </rPr>
      <t>、清单说明</t>
    </r>
  </si>
  <si>
    <r>
      <rPr>
        <sz val="16"/>
        <color theme="1"/>
        <rFont val="宋体"/>
        <charset val="134"/>
      </rPr>
      <t>（</t>
    </r>
    <r>
      <rPr>
        <sz val="16"/>
        <color theme="1"/>
        <rFont val="Times New Roman"/>
        <charset val="134"/>
      </rPr>
      <t>1</t>
    </r>
    <r>
      <rPr>
        <sz val="16"/>
        <color theme="1"/>
        <rFont val="宋体"/>
        <charset val="134"/>
      </rPr>
      <t>）本工程量清单应与投标须知、合同条件、技术标准及规范和图纸（如有）一起使用。</t>
    </r>
  </si>
  <si>
    <r>
      <rPr>
        <sz val="16"/>
        <color theme="1"/>
        <rFont val="宋体"/>
        <charset val="134"/>
      </rPr>
      <t>（</t>
    </r>
    <r>
      <rPr>
        <sz val="16"/>
        <color theme="1"/>
        <rFont val="Times New Roman"/>
        <charset val="134"/>
      </rPr>
      <t>2</t>
    </r>
    <r>
      <rPr>
        <sz val="16"/>
        <color theme="1"/>
        <rFont val="宋体"/>
        <charset val="134"/>
      </rPr>
      <t>）本工程量清单所列的为试验检测项目及费用名称、计量单位、工程数量，这些项目不允许投标人修改，投标人仅需填入各项目的投标综合单价。</t>
    </r>
  </si>
  <si>
    <r>
      <rPr>
        <sz val="16"/>
        <color theme="1"/>
        <rFont val="宋体"/>
        <charset val="134"/>
      </rPr>
      <t>（</t>
    </r>
    <r>
      <rPr>
        <sz val="16"/>
        <color theme="1"/>
        <rFont val="Times New Roman"/>
        <charset val="134"/>
      </rPr>
      <t>3</t>
    </r>
    <r>
      <rPr>
        <sz val="16"/>
        <color theme="1"/>
        <rFont val="宋体"/>
        <charset val="134"/>
      </rPr>
      <t>）本合同项下的全部费用都应包含在具有标价的工程量清单的各个单项中，没有列出的项目的费用应视为已分配到有关项目的单价和合价中。工程量清单不再重复或概列工程及材料的一般说明，在填写工程量清单的每一项的单价和合价时应认真阅读理解本招标文件的有关章节规定。</t>
    </r>
  </si>
  <si>
    <r>
      <rPr>
        <b/>
        <sz val="16"/>
        <color theme="1"/>
        <rFont val="Times New Roman"/>
        <charset val="134"/>
      </rPr>
      <t>2</t>
    </r>
    <r>
      <rPr>
        <b/>
        <sz val="16"/>
        <color theme="1"/>
        <rFont val="宋体"/>
        <charset val="134"/>
      </rPr>
      <t>、工程量清单费用组成</t>
    </r>
  </si>
  <si>
    <r>
      <rPr>
        <sz val="16"/>
        <color theme="1"/>
        <rFont val="宋体"/>
        <charset val="134"/>
      </rPr>
      <t>（</t>
    </r>
    <r>
      <rPr>
        <sz val="16"/>
        <color theme="1"/>
        <rFont val="Times New Roman"/>
        <charset val="134"/>
      </rPr>
      <t>1</t>
    </r>
    <r>
      <rPr>
        <sz val="16"/>
        <color theme="1"/>
        <rFont val="宋体"/>
        <charset val="134"/>
      </rPr>
      <t>）投标人的投标报价为综合单价，合价为综合单价</t>
    </r>
    <r>
      <rPr>
        <sz val="16"/>
        <color theme="1"/>
        <rFont val="Times New Roman"/>
        <charset val="134"/>
      </rPr>
      <t>×</t>
    </r>
    <r>
      <rPr>
        <sz val="16"/>
        <color theme="1"/>
        <rFont val="宋体"/>
        <charset val="134"/>
      </rPr>
      <t>暂定数量。</t>
    </r>
  </si>
  <si>
    <t xml:space="preserve">  投标报价价款包含咨询人完成合同所要求技术服务工作的一切费用。该价款包括但不限于完成技术服务工作所需人员服务费、通讯费、办公设施费、交通费、车辆使用费、生活设施费、开展原材料质量智慧监控、混合料路用性能验证、路面施工均匀性评价所需仪器设备购置和使用的费用、相关交通组织措施等费用、以及需要数据处理、成果文件编制、报告出版、管理软件及信息等有关服务费、管理费用、安全生产费用、保险、各种税费和规费、利润等，以及技术服务方案评审、中间和最终成果审查有关会议的会务和评审费用等可能发生的一切费用。上述费用均被认为已包含在投标人的投标报价中。</t>
  </si>
  <si>
    <r>
      <rPr>
        <sz val="16"/>
        <color theme="1"/>
        <rFont val="宋体"/>
        <charset val="134"/>
      </rPr>
      <t>（</t>
    </r>
    <r>
      <rPr>
        <sz val="16"/>
        <color theme="1"/>
        <rFont val="Times New Roman"/>
        <charset val="134"/>
      </rPr>
      <t>2</t>
    </r>
    <r>
      <rPr>
        <sz val="16"/>
        <color theme="1"/>
        <rFont val="宋体"/>
        <charset val="134"/>
      </rPr>
      <t>）无论工程量是否列明，具有标价的工程量清单中的每一单项均需填写单价或合价，对承包人没有填写单价或合价的项目的费用，应视为已包含在工程量清单的其他单价或合价之中。投标书内不允许有选择性报价。</t>
    </r>
  </si>
  <si>
    <r>
      <rPr>
        <sz val="16"/>
        <color theme="1"/>
        <rFont val="宋体"/>
        <charset val="134"/>
      </rPr>
      <t>（</t>
    </r>
    <r>
      <rPr>
        <sz val="16"/>
        <color theme="1"/>
        <rFont val="Times New Roman"/>
        <charset val="134"/>
      </rPr>
      <t>3</t>
    </r>
    <r>
      <rPr>
        <sz val="16"/>
        <color theme="1"/>
        <rFont val="宋体"/>
        <charset val="134"/>
      </rPr>
      <t>）本合同项下的全部费用都应包含在具有标价的工程量清单的各个单项中，没有列出的项目的费用应视为已分配到有关项目的单价和合价中。</t>
    </r>
  </si>
  <si>
    <t>序号</t>
  </si>
  <si>
    <t>项目名称</t>
  </si>
  <si>
    <t>单位</t>
  </si>
  <si>
    <t>投标报价</t>
  </si>
  <si>
    <t>甬莞-莞佛高速公路常平至虎门段及虎门港支线一期改扩建工程</t>
  </si>
  <si>
    <t>元</t>
  </si>
  <si>
    <t>珠三角环线东莞至深圳高速公路塘厦至东城段及龙林支线改扩建工程</t>
  </si>
  <si>
    <t>合计</t>
  </si>
  <si>
    <t>技术服务项目</t>
  </si>
  <si>
    <t>工程量</t>
  </si>
  <si>
    <t>单价</t>
  </si>
  <si>
    <t>合价</t>
  </si>
  <si>
    <t>单价报价上限</t>
  </si>
  <si>
    <t>路面施工全过程技术指导</t>
  </si>
  <si>
    <t>技术指导</t>
  </si>
  <si>
    <t>项</t>
  </si>
  <si>
    <t>原材料质量智慧监控</t>
  </si>
  <si>
    <t>扫描电镜（SEM）</t>
  </si>
  <si>
    <t>次</t>
  </si>
  <si>
    <t>高温压碎值</t>
  </si>
  <si>
    <t>磨光值</t>
  </si>
  <si>
    <t>改性沥青标样曲线制作</t>
  </si>
  <si>
    <t>改性沥青SBS含量及纯度相似度检测</t>
  </si>
  <si>
    <t>组</t>
  </si>
  <si>
    <t>改性沥青质量波动性分析</t>
  </si>
  <si>
    <t>混合料路用性能验证</t>
  </si>
  <si>
    <t>高温稳定性验证（GTM试验）</t>
  </si>
  <si>
    <t>高温稳定性验证（汉堡车辙试验）</t>
  </si>
  <si>
    <t>高温稳定性验证（单轴贯入试验）</t>
  </si>
  <si>
    <t>水稳定性验证（浸水飞散试验）</t>
  </si>
  <si>
    <t>疲劳性能验证（四点弯曲疲劳试验）</t>
  </si>
  <si>
    <t>路面施工均匀性评价</t>
  </si>
  <si>
    <t>沥青路面表观纹理均匀性评价（激光纹理仪）</t>
  </si>
  <si>
    <t>点</t>
  </si>
  <si>
    <t>沥青路面压实均匀性评价（无核密度仪）</t>
  </si>
  <si>
    <t>沥青路面渗水均匀性评价（全断面渗水仪）</t>
  </si>
  <si>
    <t>沥青路面行车舒适性评价（高精度断面仪）</t>
  </si>
  <si>
    <t>km</t>
  </si>
  <si>
    <t>沥青路面厚度均匀性评价（三维探地雷达）</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</si>
</sst>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41">
    <font>
      <sz val="11"/>
      <color theme="1"/>
      <name val="宋体"/>
      <charset val="134"/>
      <scheme val="minor"/>
    </font>
    <font>
      <sz val="14"/>
      <color theme="1"/>
      <name val="宋体"/>
      <charset val="134"/>
      <scheme val="minor"/>
    </font>
    <font>
      <sz val="12"/>
      <color theme="1"/>
      <name val="宋体"/>
      <charset val="134"/>
      <scheme val="minor"/>
    </font>
    <font>
      <sz val="12"/>
      <color rgb="FF000000"/>
      <name val="宋体"/>
      <charset val="134"/>
    </font>
    <font>
      <sz val="12"/>
      <color rgb="FF000000"/>
      <name val="宋体"/>
      <charset val="134"/>
      <scheme val="major"/>
    </font>
    <font>
      <sz val="12"/>
      <color theme="1"/>
      <name val="宋体"/>
      <charset val="134"/>
    </font>
    <font>
      <b/>
      <sz val="16"/>
      <color theme="1"/>
      <name val="宋体"/>
      <charset val="134"/>
    </font>
    <font>
      <b/>
      <sz val="16"/>
      <color theme="1"/>
      <name val="Times New Roman"/>
      <charset val="134"/>
    </font>
    <font>
      <sz val="16"/>
      <color theme="1"/>
      <name val="宋体"/>
      <charset val="134"/>
    </font>
    <font>
      <sz val="11"/>
      <name val="宋体"/>
      <charset val="134"/>
    </font>
    <font>
      <sz val="9"/>
      <color indexed="0"/>
      <name val="宋体"/>
      <charset val="134"/>
    </font>
    <font>
      <sz val="11"/>
      <color indexed="8"/>
      <name val="宋体"/>
      <charset val="134"/>
    </font>
    <font>
      <sz val="9"/>
      <color indexed="8"/>
      <name val="宋体"/>
      <charset val="134"/>
    </font>
    <font>
      <b/>
      <sz val="28"/>
      <name val="宋体"/>
      <charset val="134"/>
    </font>
    <font>
      <sz val="14"/>
      <color indexed="8"/>
      <name val="宋体"/>
      <charset val="134"/>
    </font>
    <font>
      <u/>
      <sz val="14"/>
      <color indexed="8"/>
      <name val="宋体"/>
      <charset val="134"/>
    </font>
    <font>
      <u/>
      <sz val="14"/>
      <color rgb="FF000000"/>
      <name val="宋体"/>
      <charset val="134"/>
    </font>
    <font>
      <sz val="14"/>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Tahoma"/>
      <charset val="0"/>
    </font>
    <font>
      <sz val="9"/>
      <name val="宋体"/>
      <charset val="134"/>
    </font>
    <font>
      <sz val="11"/>
      <color theme="1"/>
      <name val="Tahoma"/>
      <charset val="134"/>
    </font>
    <font>
      <sz val="16"/>
      <color theme="1"/>
      <name val="Times New Roman"/>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4" borderId="9" applyNumberFormat="0" applyAlignment="0" applyProtection="0">
      <alignment vertical="center"/>
    </xf>
    <xf numFmtId="0" fontId="27" fillId="5" borderId="10" applyNumberFormat="0" applyAlignment="0" applyProtection="0">
      <alignment vertical="center"/>
    </xf>
    <xf numFmtId="0" fontId="28" fillId="5" borderId="9" applyNumberFormat="0" applyAlignment="0" applyProtection="0">
      <alignment vertical="center"/>
    </xf>
    <xf numFmtId="0" fontId="29" fillId="6"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37" fillId="0" borderId="0"/>
    <xf numFmtId="0" fontId="0" fillId="0" borderId="0"/>
    <xf numFmtId="0" fontId="0" fillId="0" borderId="0"/>
    <xf numFmtId="0" fontId="38" fillId="0" borderId="0">
      <alignment vertical="center"/>
    </xf>
    <xf numFmtId="0" fontId="39" fillId="0" borderId="0"/>
    <xf numFmtId="0" fontId="39" fillId="0" borderId="0"/>
    <xf numFmtId="0" fontId="12" fillId="0" borderId="0"/>
  </cellStyleXfs>
  <cellXfs count="49">
    <xf numFmtId="0" fontId="0" fillId="0" borderId="0" xfId="0">
      <alignment vertical="center"/>
    </xf>
    <xf numFmtId="0" fontId="0" fillId="0" borderId="0" xfId="0" applyFill="1" applyAlignment="1" applyProtection="1">
      <alignment vertical="center"/>
    </xf>
    <xf numFmtId="0" fontId="1" fillId="0" borderId="0" xfId="0" applyFont="1" applyFill="1" applyAlignment="1" applyProtection="1">
      <alignment horizontal="center" vertical="center" wrapText="1"/>
    </xf>
    <xf numFmtId="0" fontId="0" fillId="0" borderId="1" xfId="0" applyFill="1" applyBorder="1" applyAlignment="1" applyProtection="1">
      <alignment horizontal="center" vertical="center"/>
    </xf>
    <xf numFmtId="0" fontId="2" fillId="0" borderId="1" xfId="0" applyFont="1" applyFill="1" applyBorder="1" applyAlignment="1" applyProtection="1">
      <alignment horizontal="left" vertical="center"/>
    </xf>
    <xf numFmtId="0" fontId="0" fillId="0" borderId="2" xfId="0" applyFill="1" applyBorder="1" applyAlignment="1" applyProtection="1">
      <alignment vertical="center" wrapText="1"/>
    </xf>
    <xf numFmtId="0" fontId="3" fillId="0" borderId="1" xfId="0" applyFont="1" applyFill="1" applyBorder="1" applyAlignment="1" applyProtection="1">
      <alignment horizontal="center" vertical="center" wrapText="1"/>
    </xf>
    <xf numFmtId="0" fontId="0" fillId="0" borderId="1" xfId="0" applyFill="1" applyBorder="1" applyAlignment="1" applyProtection="1">
      <alignment vertical="center"/>
      <protection locked="0"/>
    </xf>
    <xf numFmtId="0" fontId="0" fillId="0" borderId="1" xfId="0" applyFill="1" applyBorder="1" applyAlignment="1" applyProtection="1">
      <alignment vertical="center"/>
    </xf>
    <xf numFmtId="0" fontId="0" fillId="0" borderId="3" xfId="0"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0" fontId="0" fillId="0" borderId="4" xfId="0"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0" fillId="0" borderId="5" xfId="0" applyFill="1" applyBorder="1" applyAlignment="1" applyProtection="1">
      <alignment horizontal="center" vertical="center"/>
    </xf>
    <xf numFmtId="0" fontId="2" fillId="0" borderId="5"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176" fontId="0" fillId="0" borderId="1" xfId="0" applyNumberFormat="1" applyFill="1" applyBorder="1" applyAlignment="1" applyProtection="1">
      <alignment vertical="center"/>
    </xf>
    <xf numFmtId="0" fontId="0" fillId="0" borderId="0" xfId="0" applyFill="1" applyAlignment="1">
      <alignment vertical="center"/>
    </xf>
    <xf numFmtId="0" fontId="1" fillId="0" borderId="0" xfId="0" applyFont="1" applyFill="1" applyAlignment="1">
      <alignment horizontal="center" vertical="center" wrapText="1"/>
    </xf>
    <xf numFmtId="0" fontId="0" fillId="0" borderId="1" xfId="0" applyFill="1" applyBorder="1" applyAlignment="1">
      <alignment horizontal="center" vertical="center"/>
    </xf>
    <xf numFmtId="0" fontId="2" fillId="0" borderId="1" xfId="0" applyFont="1" applyFill="1" applyBorder="1" applyAlignment="1">
      <alignment horizontal="left" vertical="center" wrapText="1"/>
    </xf>
    <xf numFmtId="0" fontId="0" fillId="0" borderId="1" xfId="0" applyFill="1" applyBorder="1" applyAlignment="1">
      <alignment vertical="center"/>
    </xf>
    <xf numFmtId="0" fontId="0" fillId="0" borderId="0" xfId="0" applyProtection="1">
      <alignment vertical="center"/>
      <protection locked="0"/>
    </xf>
    <xf numFmtId="0" fontId="6" fillId="0" borderId="0" xfId="0" applyFont="1" applyAlignment="1" applyProtection="1">
      <alignment horizontal="center" vertical="center"/>
      <protection locked="0"/>
    </xf>
    <xf numFmtId="0" fontId="7" fillId="0" borderId="0" xfId="0" applyFont="1" applyAlignment="1" applyProtection="1">
      <alignment horizontal="justify" vertical="center" indent="2"/>
      <protection locked="0"/>
    </xf>
    <xf numFmtId="0" fontId="8" fillId="0" borderId="0" xfId="0" applyFont="1" applyAlignment="1" applyProtection="1">
      <alignment horizontal="justify" vertical="center" wrapText="1" indent="2"/>
      <protection locked="0"/>
    </xf>
    <xf numFmtId="0" fontId="7" fillId="0" borderId="0" xfId="0" applyFont="1" applyAlignment="1" applyProtection="1">
      <alignment horizontal="justify" vertical="center" wrapText="1" indent="2"/>
      <protection locked="0"/>
    </xf>
    <xf numFmtId="0" fontId="8" fillId="0" borderId="0" xfId="0" applyFont="1" applyAlignment="1" applyProtection="1">
      <alignment horizontal="left" vertical="center" wrapText="1"/>
      <protection locked="0"/>
    </xf>
    <xf numFmtId="0" fontId="9" fillId="0" borderId="0" xfId="0" applyFont="1" applyFill="1" applyBorder="1" applyAlignment="1" applyProtection="1">
      <alignment vertical="center"/>
    </xf>
    <xf numFmtId="0" fontId="0" fillId="0" borderId="0" xfId="0" applyAlignment="1" applyProtection="1">
      <alignment vertical="center"/>
    </xf>
    <xf numFmtId="0" fontId="0" fillId="0" borderId="0" xfId="0" applyProtection="1">
      <alignment vertical="center"/>
    </xf>
    <xf numFmtId="0" fontId="10" fillId="2" borderId="0" xfId="55" applyFont="1" applyFill="1" applyAlignment="1" applyProtection="1">
      <alignment horizontal="left" vertical="center"/>
    </xf>
    <xf numFmtId="0" fontId="10" fillId="2" borderId="0" xfId="55" applyFont="1" applyFill="1" applyAlignment="1" applyProtection="1">
      <alignment horizontal="left" vertical="center" wrapText="1"/>
    </xf>
    <xf numFmtId="0" fontId="11" fillId="2" borderId="0" xfId="55" applyFont="1" applyFill="1" applyBorder="1" applyAlignment="1" applyProtection="1">
      <alignment wrapText="1"/>
    </xf>
    <xf numFmtId="0" fontId="12" fillId="2" borderId="0" xfId="55" applyFont="1" applyFill="1" applyBorder="1" applyAlignment="1" applyProtection="1">
      <alignment horizontal="right" wrapText="1"/>
    </xf>
    <xf numFmtId="0" fontId="13" fillId="2" borderId="0" xfId="55" applyFont="1" applyFill="1" applyAlignment="1" applyProtection="1">
      <alignment horizontal="center" vertical="center" wrapText="1"/>
    </xf>
    <xf numFmtId="0" fontId="14" fillId="2" borderId="0" xfId="55" applyFont="1" applyFill="1" applyBorder="1" applyAlignment="1" applyProtection="1"/>
    <xf numFmtId="0" fontId="15" fillId="2" borderId="0" xfId="55" applyFont="1" applyFill="1" applyAlignment="1" applyProtection="1">
      <alignment horizontal="left" wrapText="1"/>
      <protection locked="0"/>
    </xf>
    <xf numFmtId="0" fontId="16" fillId="2" borderId="0" xfId="55" applyFont="1" applyFill="1" applyAlignment="1" applyProtection="1">
      <alignment horizontal="left" wrapText="1"/>
    </xf>
    <xf numFmtId="0" fontId="15" fillId="2" borderId="0" xfId="55" applyFont="1" applyFill="1" applyAlignment="1" applyProtection="1">
      <alignment horizontal="left" wrapText="1"/>
    </xf>
    <xf numFmtId="0" fontId="17" fillId="2" borderId="0" xfId="55" applyFont="1" applyFill="1" applyAlignment="1" applyProtection="1">
      <alignment horizontal="left" wrapText="1"/>
    </xf>
    <xf numFmtId="0" fontId="16" fillId="2" borderId="0" xfId="55" applyFont="1" applyFill="1" applyAlignment="1" applyProtection="1">
      <alignment horizontal="center" wrapText="1"/>
      <protection locked="0"/>
    </xf>
    <xf numFmtId="0" fontId="17" fillId="2" borderId="0" xfId="55" applyFont="1" applyFill="1" applyAlignment="1" applyProtection="1">
      <alignment horizontal="left"/>
      <protection locked="0"/>
    </xf>
    <xf numFmtId="0" fontId="16" fillId="2" borderId="0" xfId="55" applyFont="1" applyFill="1" applyAlignment="1" applyProtection="1">
      <alignment horizontal="left" wrapText="1"/>
      <protection locked="0"/>
    </xf>
    <xf numFmtId="0" fontId="14" fillId="2" borderId="0" xfId="55" applyFont="1" applyFill="1" applyAlignment="1" applyProtection="1">
      <alignment horizontal="left" wrapText="1"/>
      <protection locked="0"/>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附表6" xfId="49"/>
    <cellStyle name="常规 4 2" xfId="50"/>
    <cellStyle name="常规 4" xfId="51"/>
    <cellStyle name="常规_Sheet4_2" xfId="52"/>
    <cellStyle name="常规 7" xfId="53"/>
    <cellStyle name="常规 9" xfId="54"/>
    <cellStyle name="常规_tmp 2" xfId="5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topLeftCell="A4" workbookViewId="0">
      <selection activeCell="B7" sqref="B7:J7"/>
    </sheetView>
  </sheetViews>
  <sheetFormatPr defaultColWidth="9" defaultRowHeight="13.5"/>
  <cols>
    <col min="1" max="1" width="13.875" style="33" customWidth="1"/>
    <col min="2" max="8" width="6.375" style="34" customWidth="1"/>
    <col min="9" max="9" width="14.875" style="34" customWidth="1"/>
    <col min="10" max="16384" width="9" style="34"/>
  </cols>
  <sheetData>
    <row r="1" s="32" customFormat="1" spans="1:9">
      <c r="A1" s="35"/>
      <c r="B1" s="36"/>
      <c r="C1" s="37"/>
      <c r="D1" s="37"/>
      <c r="E1" s="37"/>
      <c r="F1" s="37"/>
      <c r="G1" s="38"/>
      <c r="H1" s="38"/>
      <c r="I1" s="38"/>
    </row>
    <row r="2" s="32" customFormat="1" spans="1:9">
      <c r="A2" s="35"/>
      <c r="B2" s="36"/>
      <c r="C2" s="37"/>
      <c r="D2" s="37"/>
      <c r="E2" s="37"/>
      <c r="F2" s="37"/>
      <c r="G2" s="38"/>
      <c r="H2" s="38"/>
      <c r="I2" s="38"/>
    </row>
    <row r="3" s="32" customFormat="1" ht="48" customHeight="1" spans="1:10">
      <c r="A3" s="39" t="s">
        <v>0</v>
      </c>
      <c r="B3" s="39"/>
      <c r="C3" s="39"/>
      <c r="D3" s="39"/>
      <c r="E3" s="39"/>
      <c r="F3" s="39"/>
      <c r="G3" s="39"/>
      <c r="H3" s="39"/>
      <c r="I3" s="39"/>
      <c r="J3" s="39"/>
    </row>
    <row r="4" s="32" customFormat="1" ht="48" customHeight="1" spans="1:9">
      <c r="A4" s="39"/>
      <c r="B4" s="39"/>
      <c r="C4" s="39"/>
      <c r="D4" s="39"/>
      <c r="E4" s="39"/>
      <c r="F4" s="39"/>
      <c r="G4" s="39"/>
      <c r="H4" s="39"/>
      <c r="I4" s="39"/>
    </row>
    <row r="5" s="32" customFormat="1" ht="48" customHeight="1" spans="1:9">
      <c r="A5" s="39"/>
      <c r="B5" s="39"/>
      <c r="C5" s="39"/>
      <c r="D5" s="39"/>
      <c r="E5" s="39"/>
      <c r="F5" s="39"/>
      <c r="G5" s="39"/>
      <c r="H5" s="39"/>
      <c r="I5" s="39"/>
    </row>
    <row r="6" s="32" customFormat="1" ht="48" customHeight="1" spans="1:9">
      <c r="A6" s="39"/>
      <c r="B6" s="39"/>
      <c r="C6" s="39"/>
      <c r="D6" s="39"/>
      <c r="E6" s="39"/>
      <c r="F6" s="39"/>
      <c r="G6" s="39"/>
      <c r="H6" s="39"/>
      <c r="I6" s="39"/>
    </row>
    <row r="7" s="32" customFormat="1" ht="50" customHeight="1" spans="1:10">
      <c r="A7" s="40" t="s">
        <v>1</v>
      </c>
      <c r="B7" s="41" t="s">
        <v>2</v>
      </c>
      <c r="C7" s="41"/>
      <c r="D7" s="41"/>
      <c r="E7" s="41"/>
      <c r="F7" s="41"/>
      <c r="G7" s="41"/>
      <c r="H7" s="41"/>
      <c r="I7" s="41"/>
      <c r="J7" s="41"/>
    </row>
    <row r="8" s="32" customFormat="1" ht="66" customHeight="1" spans="1:10">
      <c r="A8" s="40" t="s">
        <v>3</v>
      </c>
      <c r="B8" s="42" t="s">
        <v>4</v>
      </c>
      <c r="C8" s="43"/>
      <c r="D8" s="43"/>
      <c r="E8" s="43"/>
      <c r="F8" s="43"/>
      <c r="G8" s="43"/>
      <c r="H8" s="43"/>
      <c r="I8" s="43"/>
      <c r="J8" s="43"/>
    </row>
    <row r="9" s="32" customFormat="1" ht="50" customHeight="1" spans="1:10">
      <c r="A9" s="40" t="s">
        <v>5</v>
      </c>
      <c r="B9" s="43" t="s">
        <v>6</v>
      </c>
      <c r="C9" s="43"/>
      <c r="D9" s="43"/>
      <c r="E9" s="43"/>
      <c r="F9" s="43"/>
      <c r="G9" s="43"/>
      <c r="H9" s="43"/>
      <c r="I9" s="43"/>
      <c r="J9" s="43"/>
    </row>
    <row r="10" s="32" customFormat="1" ht="50" customHeight="1" spans="1:10">
      <c r="A10" s="40" t="s">
        <v>7</v>
      </c>
      <c r="B10" s="44" t="s">
        <v>8</v>
      </c>
      <c r="C10" s="43"/>
      <c r="D10" s="43"/>
      <c r="E10" s="43"/>
      <c r="F10" s="43"/>
      <c r="G10" s="43"/>
      <c r="H10" s="43"/>
      <c r="I10" s="43"/>
      <c r="J10" s="43"/>
    </row>
    <row r="11" s="32" customFormat="1" ht="50" customHeight="1" spans="1:10">
      <c r="A11" s="40" t="s">
        <v>9</v>
      </c>
      <c r="B11" s="45" t="s">
        <v>10</v>
      </c>
      <c r="C11" s="45"/>
      <c r="D11" s="45"/>
      <c r="E11" s="45"/>
      <c r="F11" s="45"/>
      <c r="G11" s="45"/>
      <c r="H11" s="45"/>
      <c r="I11" s="45"/>
      <c r="J11" s="45"/>
    </row>
    <row r="12" s="32" customFormat="1" ht="50" customHeight="1" spans="1:10">
      <c r="A12" s="46" t="s">
        <v>11</v>
      </c>
      <c r="B12" s="46"/>
      <c r="C12" s="46"/>
      <c r="D12" s="46"/>
      <c r="E12" s="46"/>
      <c r="F12" s="46"/>
      <c r="G12" s="46"/>
      <c r="H12" s="46"/>
      <c r="I12" s="46"/>
      <c r="J12" s="46"/>
    </row>
    <row r="13" s="32" customFormat="1" ht="50" customHeight="1" spans="1:10">
      <c r="A13" s="40" t="s">
        <v>12</v>
      </c>
      <c r="B13" s="47" t="s">
        <v>13</v>
      </c>
      <c r="C13" s="48"/>
      <c r="D13" s="48"/>
      <c r="E13" s="48"/>
      <c r="F13" s="48"/>
      <c r="G13" s="48"/>
      <c r="H13" s="48"/>
      <c r="I13" s="48"/>
      <c r="J13" s="48"/>
    </row>
  </sheetData>
  <sheetProtection algorithmName="SHA-512" hashValue="LHCU/loid4+StyiAHmyz33htuDIPYNIr8YXr5oLP2pND3WX/us7PAKXRyw0H4cAx2KdMU0nA0lCGlMZcceaoLg==" saltValue="0PTx3g45tw6xMxe5hLaBIQ==" spinCount="100000" sheet="1" selectLockedCells="1" objects="1"/>
  <mergeCells count="9">
    <mergeCell ref="G1:I1"/>
    <mergeCell ref="A3:J3"/>
    <mergeCell ref="B7:J7"/>
    <mergeCell ref="B8:J8"/>
    <mergeCell ref="B9:J9"/>
    <mergeCell ref="B10:J10"/>
    <mergeCell ref="B11:J11"/>
    <mergeCell ref="A12:J12"/>
    <mergeCell ref="B13:J13"/>
  </mergeCells>
  <pageMargins left="0.75" right="0.0784722222222222" top="1" bottom="1" header="0.5" footer="0.5"/>
  <pageSetup paperSize="9" fitToWidth="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2"/>
  <sheetViews>
    <sheetView workbookViewId="0">
      <selection activeCell="A1" sqref="A1"/>
    </sheetView>
  </sheetViews>
  <sheetFormatPr defaultColWidth="9" defaultRowHeight="13.5"/>
  <cols>
    <col min="1" max="1" width="83.875" customWidth="1"/>
  </cols>
  <sheetData>
    <row r="1" spans="1:1">
      <c r="A1" s="26"/>
    </row>
    <row r="2" spans="1:1">
      <c r="A2" s="26"/>
    </row>
    <row r="3" ht="40" customHeight="1" spans="1:1">
      <c r="A3" s="27" t="s">
        <v>14</v>
      </c>
    </row>
    <row r="4" ht="20.25" spans="1:1">
      <c r="A4" s="28" t="s">
        <v>15</v>
      </c>
    </row>
    <row r="5" ht="40.5" spans="1:1">
      <c r="A5" s="29" t="s">
        <v>16</v>
      </c>
    </row>
    <row r="6" ht="60.75" spans="1:1">
      <c r="A6" s="29" t="s">
        <v>17</v>
      </c>
    </row>
    <row r="7" ht="101.25" spans="1:1">
      <c r="A7" s="29" t="s">
        <v>18</v>
      </c>
    </row>
    <row r="8" ht="20.25" spans="1:1">
      <c r="A8" s="30" t="s">
        <v>19</v>
      </c>
    </row>
    <row r="9" ht="20.25" spans="1:1">
      <c r="A9" s="29" t="s">
        <v>20</v>
      </c>
    </row>
    <row r="10" ht="182.25" spans="1:1">
      <c r="A10" s="29" t="s">
        <v>21</v>
      </c>
    </row>
    <row r="11" ht="81" spans="1:1">
      <c r="A11" s="29" t="s">
        <v>22</v>
      </c>
    </row>
    <row r="12" ht="60.75" spans="1:1">
      <c r="A12" s="31" t="s">
        <v>23</v>
      </c>
    </row>
  </sheetData>
  <sheetProtection algorithmName="SHA-512" hashValue="WvLv0ZodOnwScw/U5haixLAXKGQ1jLUN1T+o+Prs/t9riemFYnAepjBRzyR08Uoq2PreW/FXG8kJ+oEr0sed2w==" saltValue="JdPEYUuajoEeXiuyvApeTA==" spinCount="100000" sheet="1" selectLockedCells="1" selectUnlockedCells="1" objects="1"/>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5"/>
  <sheetViews>
    <sheetView workbookViewId="0">
      <selection activeCell="A1" sqref="A1:D1"/>
    </sheetView>
  </sheetViews>
  <sheetFormatPr defaultColWidth="9" defaultRowHeight="13.5" outlineLevelRow="4" outlineLevelCol="3"/>
  <cols>
    <col min="1" max="1" width="6.875" style="21" customWidth="1"/>
    <col min="2" max="2" width="43.5" style="21" customWidth="1"/>
    <col min="3" max="3" width="15.75" style="21" customWidth="1"/>
    <col min="4" max="4" width="29.25" style="21" customWidth="1"/>
    <col min="5" max="5" width="9" style="21"/>
    <col min="6" max="6" width="9.375" style="21"/>
    <col min="7" max="16384" width="9" style="21"/>
  </cols>
  <sheetData>
    <row r="1" s="21" customFormat="1" ht="108" customHeight="1" spans="1:4">
      <c r="A1" s="22" t="s">
        <v>4</v>
      </c>
      <c r="B1" s="22"/>
      <c r="C1" s="22"/>
      <c r="D1" s="22"/>
    </row>
    <row r="2" s="21" customFormat="1" ht="60" customHeight="1" spans="1:4">
      <c r="A2" s="23" t="s">
        <v>24</v>
      </c>
      <c r="B2" s="23" t="s">
        <v>25</v>
      </c>
      <c r="C2" s="23" t="s">
        <v>26</v>
      </c>
      <c r="D2" s="23" t="s">
        <v>27</v>
      </c>
    </row>
    <row r="3" s="21" customFormat="1" ht="67" customHeight="1" spans="1:4">
      <c r="A3" s="23">
        <v>1</v>
      </c>
      <c r="B3" s="24" t="s">
        <v>28</v>
      </c>
      <c r="C3" s="23" t="s">
        <v>29</v>
      </c>
      <c r="D3" s="8">
        <f>工程量清单!G20</f>
        <v>0</v>
      </c>
    </row>
    <row r="4" s="21" customFormat="1" ht="67" customHeight="1" spans="1:4">
      <c r="A4" s="23">
        <v>2</v>
      </c>
      <c r="B4" s="24" t="s">
        <v>30</v>
      </c>
      <c r="C4" s="23" t="s">
        <v>29</v>
      </c>
      <c r="D4" s="8">
        <f>工程量清单!G40</f>
        <v>0</v>
      </c>
    </row>
    <row r="5" s="21" customFormat="1" ht="52" customHeight="1" spans="1:4">
      <c r="A5" s="23">
        <v>3</v>
      </c>
      <c r="B5" s="25" t="s">
        <v>31</v>
      </c>
      <c r="C5" s="23" t="s">
        <v>29</v>
      </c>
      <c r="D5" s="20">
        <f>SUM(D3:D4)</f>
        <v>0</v>
      </c>
    </row>
  </sheetData>
  <sheetProtection algorithmName="SHA-512" hashValue="qElSOASf+MBa+QWQnfGjCmBJ1whCzAPiR6GPI87TqXXBdhC7KetM5b2x0hdt5vngmF9LC+l9s+hxMlMyrW+0bQ==" saltValue="+3ABKRYC/RGjs1JuqzwcJw==" spinCount="100000" sheet="1" selectLockedCells="1" objects="1"/>
  <mergeCells count="1">
    <mergeCell ref="A1:D1"/>
  </mergeCells>
  <pageMargins left="0.751388888888889" right="0.751388888888889" top="1" bottom="1" header="0.5" footer="0.5"/>
  <pageSetup paperSize="9" scale="92" fitToHeight="0" orientation="portrait" horizontalDpi="600"/>
  <headerFooter>
    <oddHeader>&amp;C&amp;P/&amp;N</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0"/>
  <sheetViews>
    <sheetView tabSelected="1" workbookViewId="0">
      <selection activeCell="F18" sqref="F18"/>
    </sheetView>
  </sheetViews>
  <sheetFormatPr defaultColWidth="9" defaultRowHeight="13.5"/>
  <cols>
    <col min="1" max="1" width="6.875" style="1" customWidth="1"/>
    <col min="2" max="2" width="34.875" style="1" customWidth="1"/>
    <col min="3" max="3" width="30.0916666666667" style="1" customWidth="1"/>
    <col min="4" max="4" width="9.625" style="1" customWidth="1"/>
    <col min="5" max="7" width="10.625" style="1" customWidth="1"/>
    <col min="8" max="8" width="9" style="1"/>
    <col min="9" max="9" width="9.375" style="1"/>
    <col min="10" max="10" width="9" style="1"/>
    <col min="11" max="11" width="15.875" style="1" customWidth="1"/>
    <col min="12" max="16384" width="9" style="1"/>
  </cols>
  <sheetData>
    <row r="1" s="1" customFormat="1" ht="53" customHeight="1" spans="1:7">
      <c r="A1" s="2" t="s">
        <v>28</v>
      </c>
      <c r="B1" s="2"/>
      <c r="C1" s="2"/>
      <c r="D1" s="2"/>
      <c r="E1" s="2"/>
      <c r="F1" s="2"/>
      <c r="G1" s="2"/>
    </row>
    <row r="2" s="1" customFormat="1" ht="33" customHeight="1" spans="1:11">
      <c r="A2" s="3" t="s">
        <v>24</v>
      </c>
      <c r="B2" s="3" t="s">
        <v>25</v>
      </c>
      <c r="C2" s="3" t="s">
        <v>32</v>
      </c>
      <c r="D2" s="3" t="s">
        <v>26</v>
      </c>
      <c r="E2" s="3" t="s">
        <v>33</v>
      </c>
      <c r="F2" s="3" t="s">
        <v>34</v>
      </c>
      <c r="G2" s="3" t="s">
        <v>35</v>
      </c>
      <c r="K2" s="3" t="s">
        <v>36</v>
      </c>
    </row>
    <row r="3" s="1" customFormat="1" ht="48" customHeight="1" spans="1:11">
      <c r="A3" s="3">
        <v>1</v>
      </c>
      <c r="B3" s="4" t="s">
        <v>37</v>
      </c>
      <c r="C3" s="5" t="s">
        <v>38</v>
      </c>
      <c r="D3" s="3" t="s">
        <v>39</v>
      </c>
      <c r="E3" s="6">
        <v>1</v>
      </c>
      <c r="F3" s="7"/>
      <c r="G3" s="8">
        <f>ROUND(F3*E3,0)</f>
        <v>0</v>
      </c>
      <c r="K3" s="3">
        <f>604000*0.8</f>
        <v>483200</v>
      </c>
    </row>
    <row r="4" s="1" customFormat="1" ht="53" customHeight="1" spans="1:11">
      <c r="A4" s="9">
        <v>2</v>
      </c>
      <c r="B4" s="10" t="s">
        <v>40</v>
      </c>
      <c r="C4" s="6" t="s">
        <v>41</v>
      </c>
      <c r="D4" s="6" t="s">
        <v>42</v>
      </c>
      <c r="E4" s="11">
        <v>8</v>
      </c>
      <c r="F4" s="7"/>
      <c r="G4" s="8">
        <f t="shared" ref="G4:G19" si="0">ROUND(F4*E4,0)</f>
        <v>0</v>
      </c>
      <c r="K4" s="6">
        <f>600*0.8</f>
        <v>480</v>
      </c>
    </row>
    <row r="5" s="1" customFormat="1" ht="53" customHeight="1" spans="1:11">
      <c r="A5" s="12"/>
      <c r="B5" s="13"/>
      <c r="C5" s="6" t="s">
        <v>43</v>
      </c>
      <c r="D5" s="6" t="s">
        <v>42</v>
      </c>
      <c r="E5" s="11">
        <v>8</v>
      </c>
      <c r="F5" s="7"/>
      <c r="G5" s="8">
        <f t="shared" si="0"/>
        <v>0</v>
      </c>
      <c r="K5" s="6">
        <f>250*0.8</f>
        <v>200</v>
      </c>
    </row>
    <row r="6" s="1" customFormat="1" ht="53" customHeight="1" spans="1:11">
      <c r="A6" s="12"/>
      <c r="B6" s="13"/>
      <c r="C6" s="6" t="s">
        <v>44</v>
      </c>
      <c r="D6" s="6" t="s">
        <v>42</v>
      </c>
      <c r="E6" s="11">
        <v>4</v>
      </c>
      <c r="F6" s="7"/>
      <c r="G6" s="8">
        <f t="shared" si="0"/>
        <v>0</v>
      </c>
      <c r="K6" s="6">
        <f>1500*0.8</f>
        <v>1200</v>
      </c>
    </row>
    <row r="7" s="1" customFormat="1" ht="53" customHeight="1" spans="1:11">
      <c r="A7" s="12"/>
      <c r="B7" s="13"/>
      <c r="C7" s="6" t="s">
        <v>45</v>
      </c>
      <c r="D7" s="6" t="s">
        <v>42</v>
      </c>
      <c r="E7" s="11">
        <v>4</v>
      </c>
      <c r="F7" s="7"/>
      <c r="G7" s="8">
        <f t="shared" si="0"/>
        <v>0</v>
      </c>
      <c r="K7" s="6">
        <f>4500*0.8</f>
        <v>3600</v>
      </c>
    </row>
    <row r="8" s="1" customFormat="1" ht="53" customHeight="1" spans="1:11">
      <c r="A8" s="12"/>
      <c r="B8" s="13"/>
      <c r="C8" s="6" t="s">
        <v>46</v>
      </c>
      <c r="D8" s="14" t="s">
        <v>47</v>
      </c>
      <c r="E8" s="6">
        <v>675</v>
      </c>
      <c r="F8" s="7"/>
      <c r="G8" s="8">
        <f t="shared" si="0"/>
        <v>0</v>
      </c>
      <c r="K8" s="6">
        <f>900*0.8</f>
        <v>720</v>
      </c>
    </row>
    <row r="9" s="1" customFormat="1" ht="53" customHeight="1" spans="1:11">
      <c r="A9" s="15"/>
      <c r="B9" s="16"/>
      <c r="C9" s="6" t="s">
        <v>48</v>
      </c>
      <c r="D9" s="6" t="s">
        <v>42</v>
      </c>
      <c r="E9" s="6">
        <v>2</v>
      </c>
      <c r="F9" s="7"/>
      <c r="G9" s="8">
        <f t="shared" si="0"/>
        <v>0</v>
      </c>
      <c r="K9" s="6">
        <f>2000*0.8</f>
        <v>1600</v>
      </c>
    </row>
    <row r="10" s="1" customFormat="1" ht="53" customHeight="1" spans="1:11">
      <c r="A10" s="9">
        <v>3</v>
      </c>
      <c r="B10" s="10" t="s">
        <v>49</v>
      </c>
      <c r="C10" s="6" t="s">
        <v>50</v>
      </c>
      <c r="D10" s="6" t="s">
        <v>47</v>
      </c>
      <c r="E10" s="11">
        <v>12</v>
      </c>
      <c r="F10" s="7"/>
      <c r="G10" s="8">
        <f t="shared" si="0"/>
        <v>0</v>
      </c>
      <c r="K10" s="6">
        <f>3500*0.8</f>
        <v>2800</v>
      </c>
    </row>
    <row r="11" s="1" customFormat="1" ht="53" customHeight="1" spans="1:11">
      <c r="A11" s="12"/>
      <c r="B11" s="13"/>
      <c r="C11" s="6" t="s">
        <v>51</v>
      </c>
      <c r="D11" s="6" t="s">
        <v>47</v>
      </c>
      <c r="E11" s="11">
        <v>12</v>
      </c>
      <c r="F11" s="7"/>
      <c r="G11" s="8">
        <f t="shared" si="0"/>
        <v>0</v>
      </c>
      <c r="K11" s="6">
        <f>1500*3*0.8</f>
        <v>3600</v>
      </c>
    </row>
    <row r="12" s="1" customFormat="1" ht="53" customHeight="1" spans="1:11">
      <c r="A12" s="12"/>
      <c r="B12" s="13"/>
      <c r="C12" s="6" t="s">
        <v>52</v>
      </c>
      <c r="D12" s="6" t="s">
        <v>47</v>
      </c>
      <c r="E12" s="11">
        <v>12</v>
      </c>
      <c r="F12" s="7"/>
      <c r="G12" s="8">
        <f t="shared" si="0"/>
        <v>0</v>
      </c>
      <c r="K12" s="6">
        <f>100*3*0.8</f>
        <v>240</v>
      </c>
    </row>
    <row r="13" s="1" customFormat="1" ht="53" customHeight="1" spans="1:11">
      <c r="A13" s="12"/>
      <c r="B13" s="13"/>
      <c r="C13" s="6" t="s">
        <v>53</v>
      </c>
      <c r="D13" s="6" t="s">
        <v>47</v>
      </c>
      <c r="E13" s="11">
        <v>12</v>
      </c>
      <c r="F13" s="7"/>
      <c r="G13" s="8">
        <f t="shared" si="0"/>
        <v>0</v>
      </c>
      <c r="K13" s="6">
        <f>850*0.8</f>
        <v>680</v>
      </c>
    </row>
    <row r="14" s="1" customFormat="1" ht="53" customHeight="1" spans="1:11">
      <c r="A14" s="15"/>
      <c r="B14" s="16"/>
      <c r="C14" s="6" t="s">
        <v>54</v>
      </c>
      <c r="D14" s="6" t="s">
        <v>47</v>
      </c>
      <c r="E14" s="11">
        <v>12</v>
      </c>
      <c r="F14" s="7"/>
      <c r="G14" s="8">
        <f t="shared" si="0"/>
        <v>0</v>
      </c>
      <c r="K14" s="6">
        <f>10000*0.8</f>
        <v>8000</v>
      </c>
    </row>
    <row r="15" s="1" customFormat="1" ht="28.5" spans="1:11">
      <c r="A15" s="17">
        <v>4</v>
      </c>
      <c r="B15" s="9" t="s">
        <v>55</v>
      </c>
      <c r="C15" s="6" t="s">
        <v>56</v>
      </c>
      <c r="D15" s="6" t="s">
        <v>57</v>
      </c>
      <c r="E15" s="11">
        <v>13500</v>
      </c>
      <c r="F15" s="7"/>
      <c r="G15" s="8">
        <f t="shared" si="0"/>
        <v>0</v>
      </c>
      <c r="K15" s="6">
        <f>15*0.8</f>
        <v>12</v>
      </c>
    </row>
    <row r="16" s="1" customFormat="1" ht="28.5" spans="1:11">
      <c r="A16" s="18"/>
      <c r="B16" s="12"/>
      <c r="C16" s="6" t="s">
        <v>58</v>
      </c>
      <c r="D16" s="6" t="s">
        <v>57</v>
      </c>
      <c r="E16" s="11">
        <v>11625</v>
      </c>
      <c r="F16" s="7"/>
      <c r="G16" s="8">
        <f t="shared" si="0"/>
        <v>0</v>
      </c>
      <c r="K16" s="6">
        <f>15*0.8</f>
        <v>12</v>
      </c>
    </row>
    <row r="17" s="1" customFormat="1" ht="28.5" spans="1:11">
      <c r="A17" s="18"/>
      <c r="B17" s="12"/>
      <c r="C17" s="6" t="s">
        <v>59</v>
      </c>
      <c r="D17" s="6" t="s">
        <v>57</v>
      </c>
      <c r="E17" s="6">
        <v>5500</v>
      </c>
      <c r="F17" s="7"/>
      <c r="G17" s="8">
        <f t="shared" si="0"/>
        <v>0</v>
      </c>
      <c r="K17" s="6">
        <f>80*0.8</f>
        <v>64</v>
      </c>
    </row>
    <row r="18" s="1" customFormat="1" ht="28.5" spans="1:11">
      <c r="A18" s="18"/>
      <c r="B18" s="12"/>
      <c r="C18" s="6" t="s">
        <v>60</v>
      </c>
      <c r="D18" s="6" t="s">
        <v>61</v>
      </c>
      <c r="E18" s="11">
        <v>27</v>
      </c>
      <c r="F18" s="7"/>
      <c r="G18" s="8">
        <f t="shared" si="0"/>
        <v>0</v>
      </c>
      <c r="K18" s="6">
        <f>200*0.8</f>
        <v>160</v>
      </c>
    </row>
    <row r="19" s="1" customFormat="1" ht="28.5" spans="1:11">
      <c r="A19" s="19"/>
      <c r="B19" s="15"/>
      <c r="C19" s="6" t="s">
        <v>62</v>
      </c>
      <c r="D19" s="6" t="s">
        <v>61</v>
      </c>
      <c r="E19" s="11">
        <v>67.5</v>
      </c>
      <c r="F19" s="7"/>
      <c r="G19" s="8">
        <f t="shared" si="0"/>
        <v>0</v>
      </c>
      <c r="K19" s="6">
        <f>1000*0.8</f>
        <v>800</v>
      </c>
    </row>
    <row r="20" s="1" customFormat="1" ht="32" customHeight="1" spans="1:7">
      <c r="A20" s="3">
        <v>5</v>
      </c>
      <c r="B20" s="8" t="s">
        <v>31</v>
      </c>
      <c r="C20" s="8"/>
      <c r="D20" s="3" t="s">
        <v>29</v>
      </c>
      <c r="E20" s="8"/>
      <c r="F20" s="8"/>
      <c r="G20" s="20">
        <f>SUM(G3:G19)</f>
        <v>0</v>
      </c>
    </row>
    <row r="21" ht="30" customHeight="1" spans="1:7">
      <c r="A21" s="2" t="s">
        <v>30</v>
      </c>
      <c r="B21" s="2"/>
      <c r="C21" s="2"/>
      <c r="D21" s="2"/>
      <c r="E21" s="2"/>
      <c r="F21" s="2"/>
      <c r="G21" s="2"/>
    </row>
    <row r="22" ht="33" customHeight="1" spans="1:11">
      <c r="A22" s="3" t="s">
        <v>24</v>
      </c>
      <c r="B22" s="3" t="s">
        <v>25</v>
      </c>
      <c r="C22" s="3" t="s">
        <v>32</v>
      </c>
      <c r="D22" s="3" t="s">
        <v>26</v>
      </c>
      <c r="E22" s="3" t="s">
        <v>33</v>
      </c>
      <c r="F22" s="3" t="s">
        <v>34</v>
      </c>
      <c r="G22" s="3" t="s">
        <v>35</v>
      </c>
      <c r="K22" s="3" t="s">
        <v>36</v>
      </c>
    </row>
    <row r="23" ht="48" customHeight="1" spans="1:11">
      <c r="A23" s="3">
        <v>1</v>
      </c>
      <c r="B23" s="4" t="s">
        <v>37</v>
      </c>
      <c r="C23" s="5" t="s">
        <v>38</v>
      </c>
      <c r="D23" s="3" t="s">
        <v>39</v>
      </c>
      <c r="E23" s="6">
        <v>1</v>
      </c>
      <c r="F23" s="8">
        <f>F3</f>
        <v>0</v>
      </c>
      <c r="G23" s="8">
        <f t="shared" ref="G23:G39" si="1">ROUND(F23*E23,0)</f>
        <v>0</v>
      </c>
      <c r="K23" s="3">
        <f>604000*0.8</f>
        <v>483200</v>
      </c>
    </row>
    <row r="24" ht="53" customHeight="1" spans="1:11">
      <c r="A24" s="9">
        <v>2</v>
      </c>
      <c r="B24" s="10" t="s">
        <v>40</v>
      </c>
      <c r="C24" s="6" t="s">
        <v>41</v>
      </c>
      <c r="D24" s="6" t="s">
        <v>42</v>
      </c>
      <c r="E24" s="11">
        <v>8</v>
      </c>
      <c r="F24" s="8">
        <f t="shared" ref="F24:F39" si="2">F4</f>
        <v>0</v>
      </c>
      <c r="G24" s="8">
        <f t="shared" si="1"/>
        <v>0</v>
      </c>
      <c r="K24" s="6">
        <f>600*0.8</f>
        <v>480</v>
      </c>
    </row>
    <row r="25" ht="53" customHeight="1" spans="1:11">
      <c r="A25" s="12"/>
      <c r="B25" s="13"/>
      <c r="C25" s="6" t="s">
        <v>43</v>
      </c>
      <c r="D25" s="6" t="s">
        <v>42</v>
      </c>
      <c r="E25" s="11">
        <v>8</v>
      </c>
      <c r="F25" s="8">
        <f t="shared" si="2"/>
        <v>0</v>
      </c>
      <c r="G25" s="8">
        <f t="shared" si="1"/>
        <v>0</v>
      </c>
      <c r="K25" s="6">
        <f>250*0.8</f>
        <v>200</v>
      </c>
    </row>
    <row r="26" ht="53" customHeight="1" spans="1:11">
      <c r="A26" s="12"/>
      <c r="B26" s="13"/>
      <c r="C26" s="6" t="s">
        <v>44</v>
      </c>
      <c r="D26" s="6" t="s">
        <v>42</v>
      </c>
      <c r="E26" s="11">
        <v>4</v>
      </c>
      <c r="F26" s="8">
        <f t="shared" si="2"/>
        <v>0</v>
      </c>
      <c r="G26" s="8">
        <f t="shared" si="1"/>
        <v>0</v>
      </c>
      <c r="K26" s="6">
        <f>1500*0.8</f>
        <v>1200</v>
      </c>
    </row>
    <row r="27" ht="53" customHeight="1" spans="1:11">
      <c r="A27" s="12"/>
      <c r="B27" s="13"/>
      <c r="C27" s="6" t="s">
        <v>45</v>
      </c>
      <c r="D27" s="6" t="s">
        <v>42</v>
      </c>
      <c r="E27" s="11">
        <v>4</v>
      </c>
      <c r="F27" s="8">
        <f t="shared" si="2"/>
        <v>0</v>
      </c>
      <c r="G27" s="8">
        <f t="shared" si="1"/>
        <v>0</v>
      </c>
      <c r="K27" s="6">
        <f>4500*0.8</f>
        <v>3600</v>
      </c>
    </row>
    <row r="28" ht="53" customHeight="1" spans="1:11">
      <c r="A28" s="12"/>
      <c r="B28" s="13"/>
      <c r="C28" s="6" t="s">
        <v>46</v>
      </c>
      <c r="D28" s="14" t="s">
        <v>47</v>
      </c>
      <c r="E28" s="6">
        <v>675</v>
      </c>
      <c r="F28" s="8">
        <f t="shared" si="2"/>
        <v>0</v>
      </c>
      <c r="G28" s="8">
        <f t="shared" si="1"/>
        <v>0</v>
      </c>
      <c r="K28" s="6">
        <f>900*0.8</f>
        <v>720</v>
      </c>
    </row>
    <row r="29" ht="53" customHeight="1" spans="1:11">
      <c r="A29" s="15"/>
      <c r="B29" s="16"/>
      <c r="C29" s="6" t="s">
        <v>48</v>
      </c>
      <c r="D29" s="6" t="s">
        <v>42</v>
      </c>
      <c r="E29" s="6">
        <v>2</v>
      </c>
      <c r="F29" s="8">
        <f t="shared" si="2"/>
        <v>0</v>
      </c>
      <c r="G29" s="8">
        <f t="shared" si="1"/>
        <v>0</v>
      </c>
      <c r="K29" s="6">
        <f>2000*0.8</f>
        <v>1600</v>
      </c>
    </row>
    <row r="30" ht="53" customHeight="1" spans="1:11">
      <c r="A30" s="9">
        <v>3</v>
      </c>
      <c r="B30" s="10" t="s">
        <v>49</v>
      </c>
      <c r="C30" s="6" t="s">
        <v>50</v>
      </c>
      <c r="D30" s="6" t="s">
        <v>47</v>
      </c>
      <c r="E30" s="11">
        <v>14</v>
      </c>
      <c r="F30" s="8">
        <f t="shared" si="2"/>
        <v>0</v>
      </c>
      <c r="G30" s="8">
        <f t="shared" si="1"/>
        <v>0</v>
      </c>
      <c r="K30" s="6">
        <f>3500*0.8</f>
        <v>2800</v>
      </c>
    </row>
    <row r="31" ht="53" customHeight="1" spans="1:11">
      <c r="A31" s="12"/>
      <c r="B31" s="13"/>
      <c r="C31" s="6" t="s">
        <v>51</v>
      </c>
      <c r="D31" s="6" t="s">
        <v>47</v>
      </c>
      <c r="E31" s="11">
        <v>14</v>
      </c>
      <c r="F31" s="8">
        <f t="shared" si="2"/>
        <v>0</v>
      </c>
      <c r="G31" s="8">
        <f t="shared" si="1"/>
        <v>0</v>
      </c>
      <c r="K31" s="6">
        <f>1500*3*0.8</f>
        <v>3600</v>
      </c>
    </row>
    <row r="32" ht="53" customHeight="1" spans="1:11">
      <c r="A32" s="12"/>
      <c r="B32" s="13"/>
      <c r="C32" s="6" t="s">
        <v>52</v>
      </c>
      <c r="D32" s="6" t="s">
        <v>47</v>
      </c>
      <c r="E32" s="11">
        <v>14</v>
      </c>
      <c r="F32" s="8">
        <f t="shared" si="2"/>
        <v>0</v>
      </c>
      <c r="G32" s="8">
        <f t="shared" si="1"/>
        <v>0</v>
      </c>
      <c r="K32" s="6">
        <f>100*3*0.8</f>
        <v>240</v>
      </c>
    </row>
    <row r="33" ht="53" customHeight="1" spans="1:11">
      <c r="A33" s="12"/>
      <c r="B33" s="13"/>
      <c r="C33" s="6" t="s">
        <v>53</v>
      </c>
      <c r="D33" s="6" t="s">
        <v>47</v>
      </c>
      <c r="E33" s="11">
        <v>14</v>
      </c>
      <c r="F33" s="8">
        <f t="shared" si="2"/>
        <v>0</v>
      </c>
      <c r="G33" s="8">
        <f t="shared" si="1"/>
        <v>0</v>
      </c>
      <c r="K33" s="6">
        <f>850*0.8</f>
        <v>680</v>
      </c>
    </row>
    <row r="34" ht="53" customHeight="1" spans="1:11">
      <c r="A34" s="15"/>
      <c r="B34" s="16"/>
      <c r="C34" s="6" t="s">
        <v>54</v>
      </c>
      <c r="D34" s="6" t="s">
        <v>47</v>
      </c>
      <c r="E34" s="11">
        <v>14</v>
      </c>
      <c r="F34" s="8">
        <f t="shared" si="2"/>
        <v>0</v>
      </c>
      <c r="G34" s="8">
        <f t="shared" si="1"/>
        <v>0</v>
      </c>
      <c r="K34" s="6">
        <f>10000*0.8</f>
        <v>8000</v>
      </c>
    </row>
    <row r="35" ht="28.5" spans="1:11">
      <c r="A35" s="17">
        <v>4</v>
      </c>
      <c r="B35" s="9" t="s">
        <v>55</v>
      </c>
      <c r="C35" s="6" t="s">
        <v>56</v>
      </c>
      <c r="D35" s="6" t="s">
        <v>57</v>
      </c>
      <c r="E35" s="11">
        <v>15000</v>
      </c>
      <c r="F35" s="8">
        <f t="shared" si="2"/>
        <v>0</v>
      </c>
      <c r="G35" s="8">
        <f t="shared" si="1"/>
        <v>0</v>
      </c>
      <c r="K35" s="6">
        <f>15*0.8</f>
        <v>12</v>
      </c>
    </row>
    <row r="36" ht="28.5" spans="1:11">
      <c r="A36" s="18"/>
      <c r="B36" s="12"/>
      <c r="C36" s="6" t="s">
        <v>58</v>
      </c>
      <c r="D36" s="6" t="s">
        <v>57</v>
      </c>
      <c r="E36" s="11">
        <v>12875</v>
      </c>
      <c r="F36" s="8">
        <f t="shared" si="2"/>
        <v>0</v>
      </c>
      <c r="G36" s="8">
        <f t="shared" si="1"/>
        <v>0</v>
      </c>
      <c r="K36" s="6">
        <f>15*0.8</f>
        <v>12</v>
      </c>
    </row>
    <row r="37" ht="28.5" spans="1:11">
      <c r="A37" s="18"/>
      <c r="B37" s="12"/>
      <c r="C37" s="6" t="s">
        <v>59</v>
      </c>
      <c r="D37" s="6" t="s">
        <v>57</v>
      </c>
      <c r="E37" s="6">
        <v>5300</v>
      </c>
      <c r="F37" s="8">
        <f t="shared" si="2"/>
        <v>0</v>
      </c>
      <c r="G37" s="8">
        <f t="shared" si="1"/>
        <v>0</v>
      </c>
      <c r="K37" s="6">
        <f>80*0.8</f>
        <v>64</v>
      </c>
    </row>
    <row r="38" ht="28.5" spans="1:11">
      <c r="A38" s="18"/>
      <c r="B38" s="12"/>
      <c r="C38" s="6" t="s">
        <v>60</v>
      </c>
      <c r="D38" s="6" t="s">
        <v>61</v>
      </c>
      <c r="E38" s="11">
        <v>30</v>
      </c>
      <c r="F38" s="8">
        <f t="shared" si="2"/>
        <v>0</v>
      </c>
      <c r="G38" s="8">
        <f t="shared" si="1"/>
        <v>0</v>
      </c>
      <c r="K38" s="6">
        <f>200*0.8</f>
        <v>160</v>
      </c>
    </row>
    <row r="39" ht="28.5" spans="1:11">
      <c r="A39" s="19"/>
      <c r="B39" s="15"/>
      <c r="C39" s="6" t="s">
        <v>62</v>
      </c>
      <c r="D39" s="6" t="s">
        <v>61</v>
      </c>
      <c r="E39" s="11">
        <v>75</v>
      </c>
      <c r="F39" s="8">
        <f t="shared" si="2"/>
        <v>0</v>
      </c>
      <c r="G39" s="8">
        <f t="shared" si="1"/>
        <v>0</v>
      </c>
      <c r="K39" s="6">
        <f>1000*0.8</f>
        <v>800</v>
      </c>
    </row>
    <row r="40" ht="32" customHeight="1" spans="1:7">
      <c r="A40" s="3">
        <v>5</v>
      </c>
      <c r="B40" s="8" t="s">
        <v>31</v>
      </c>
      <c r="C40" s="8"/>
      <c r="D40" s="3" t="s">
        <v>29</v>
      </c>
      <c r="E40" s="8"/>
      <c r="F40" s="8"/>
      <c r="G40" s="20">
        <f>SUM(G23:G39)</f>
        <v>0</v>
      </c>
    </row>
  </sheetData>
  <sheetProtection algorithmName="SHA-512" hashValue="RS1IVsZEl1Mwc0nZtS/HnOeNiSijKibPbKH8YADhuEIONBE9L4vr8cIV0gEtVhjL7+8HJ06RGoISTgShHD3W2w==" saltValue="mnUg5ktZG+WkD7QabC6Ydw==" spinCount="100000" sheet="1" selectLockedCells="1" objects="1"/>
  <mergeCells count="14">
    <mergeCell ref="A1:G1"/>
    <mergeCell ref="A21:G21"/>
    <mergeCell ref="A4:A9"/>
    <mergeCell ref="A10:A14"/>
    <mergeCell ref="A15:A19"/>
    <mergeCell ref="A24:A29"/>
    <mergeCell ref="A30:A34"/>
    <mergeCell ref="A35:A39"/>
    <mergeCell ref="B4:B9"/>
    <mergeCell ref="B10:B14"/>
    <mergeCell ref="B15:B19"/>
    <mergeCell ref="B24:B29"/>
    <mergeCell ref="B30:B34"/>
    <mergeCell ref="B35:B39"/>
  </mergeCells>
  <dataValidations count="2">
    <dataValidation type="decimal" operator="lessThanOrEqual" allowBlank="1" showInputMessage="1" showErrorMessage="1" sqref="F3:F19">
      <formula1>K3</formula1>
    </dataValidation>
    <dataValidation type="decimal" operator="between" allowBlank="1" showInputMessage="1" showErrorMessage="1" sqref="F23:F39">
      <formula1>0</formula1>
      <formula2>K23</formula2>
    </dataValidation>
  </dataValidations>
  <pageMargins left="0.751388888888889" right="0.751388888888889" top="1" bottom="1" header="0.5" footer="0.5"/>
  <pageSetup paperSize="9" scale="77" fitToHeight="0" orientation="portrait" horizontalDpi="600"/>
  <headerFooter>
    <oddFooter>&amp;C&amp;P/&amp;N</oddFooter>
  </headerFooter>
  <rowBreaks count="1" manualBreakCount="1">
    <brk id="20"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7" master="" otherUserPermission="visible"/>
  <rangeList sheetStid="16" master="" otherUserPermission="visible"/>
  <rangeList sheetStid="20" master="" otherUserPermission="visible"/>
  <rangeList sheetStid="1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封面</vt:lpstr>
      <vt:lpstr>报价说明</vt:lpstr>
      <vt:lpstr>报价汇总表</vt:lpstr>
      <vt:lpstr>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洲际</cp:lastModifiedBy>
  <dcterms:created xsi:type="dcterms:W3CDTF">2024-07-24T08:15:00Z</dcterms:created>
  <dcterms:modified xsi:type="dcterms:W3CDTF">2025-09-03T06:20:40Z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27164E6C402642EBAB3A130272A90489_13</vt:lpwstr>
  </property>
  <property fmtid="{D5CDD505-2E9C-101B-9397-08002B2CF9AE}" pid="3" name="KSOProductBuildVer">
    <vt:lpwstr>2052-12.1.0.22529</vt:lpwstr>
  </property>
  <property fmtid="{D5CDD505-2E9C-101B-9397-08002B2CF9AE}" pid="4" name="KSOReadingLayout">
    <vt:bool>false</vt:bool>
  </property>
</Properties>
</file>